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4 - COMPLIANCE\BHFM\"/>
    </mc:Choice>
  </mc:AlternateContent>
  <xr:revisionPtr revIDLastSave="0" documentId="8_{8B372900-25F5-4D24-92C9-1B5048273899}" xr6:coauthVersionLast="45" xr6:coauthVersionMax="45" xr10:uidLastSave="{00000000-0000-0000-0000-000000000000}"/>
  <bookViews>
    <workbookView xWindow="-120" yWindow="-120" windowWidth="29040" windowHeight="15840" xr2:uid="{059C6C24-C2C5-4109-94A6-BA46D8E14A3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1" l="1"/>
  <c r="B25" i="1" l="1"/>
  <c r="B15" i="1"/>
  <c r="D17" i="1" s="1"/>
  <c r="I16" i="1" l="1"/>
  <c r="I17" i="1" s="1"/>
  <c r="J4" i="1"/>
  <c r="J5" i="1"/>
  <c r="J6" i="1"/>
  <c r="J3" i="1"/>
  <c r="C17" i="1"/>
  <c r="K6" i="1" l="1"/>
  <c r="K5" i="1"/>
  <c r="K4" i="1"/>
  <c r="B17" i="1"/>
  <c r="B20" i="1"/>
  <c r="B26" i="1"/>
  <c r="E28" i="1" s="1"/>
  <c r="B22" i="1" l="1"/>
  <c r="I21" i="1"/>
  <c r="I22" i="1" s="1"/>
  <c r="K22" i="1" s="1"/>
  <c r="B28" i="1"/>
  <c r="B29" i="1" s="1"/>
  <c r="I27" i="1"/>
  <c r="I28" i="1" s="1"/>
  <c r="K28" i="1" s="1"/>
  <c r="B23" i="1" l="1"/>
</calcChain>
</file>

<file path=xl/sharedStrings.xml><?xml version="1.0" encoding="utf-8"?>
<sst xmlns="http://schemas.openxmlformats.org/spreadsheetml/2006/main" count="82" uniqueCount="60">
  <si>
    <t>$0 to $9,875</t>
  </si>
  <si>
    <t>$0 to $19,750</t>
  </si>
  <si>
    <t>$0 to $14,100</t>
  </si>
  <si>
    <t>$9,876 to $40,125</t>
  </si>
  <si>
    <t>$19,751 to $80,250</t>
  </si>
  <si>
    <t>$14,101 to $53,700</t>
  </si>
  <si>
    <t>$40,126 to $85,525</t>
  </si>
  <si>
    <t>$80,251 to $171,050</t>
  </si>
  <si>
    <t>$53,701 to $85,500</t>
  </si>
  <si>
    <t>$85,526 to $163,300</t>
  </si>
  <si>
    <t>$171,051 to $326,600</t>
  </si>
  <si>
    <t>$85,501 to $163,300</t>
  </si>
  <si>
    <t>$163,301 to $207,350</t>
  </si>
  <si>
    <t>$326,601 to $414,700</t>
  </si>
  <si>
    <t>$207,351 to $518,400</t>
  </si>
  <si>
    <t>$414,701 to $622,050</t>
  </si>
  <si>
    <t>$207,351 to $311,025</t>
  </si>
  <si>
    <t>$518,401 or more</t>
  </si>
  <si>
    <t>$622,051 or more</t>
  </si>
  <si>
    <t>$311,026 or more</t>
  </si>
  <si>
    <t>Current Bracket</t>
  </si>
  <si>
    <t>Est Tax</t>
  </si>
  <si>
    <t>married joint return</t>
  </si>
  <si>
    <t>married file separate</t>
  </si>
  <si>
    <t>head of household</t>
  </si>
  <si>
    <t>single</t>
  </si>
  <si>
    <t>w/ 25k roth conv</t>
  </si>
  <si>
    <t>added tax</t>
  </si>
  <si>
    <t>w/ 50k roth conv</t>
  </si>
  <si>
    <t>Roth Conversion Tax Implication Analysis</t>
  </si>
  <si>
    <t>Medicare Premium Increase Analysis.</t>
  </si>
  <si>
    <t>&lt;$174,000</t>
  </si>
  <si>
    <t>&gt;$174,000 up to &lt;$218,000</t>
  </si>
  <si>
    <t>&gt;$218,000 up to &lt;$272,000</t>
  </si>
  <si>
    <t>&gt;$272,000 up to &lt;$326,000</t>
  </si>
  <si>
    <t>monthly premium (2020)*</t>
  </si>
  <si>
    <t xml:space="preserve">*Note:  Medicare premiums are based on two year return lag. </t>
  </si>
  <si>
    <t>annual premium</t>
  </si>
  <si>
    <t>increase</t>
  </si>
  <si>
    <t>Premiums shown below are per individual medicare participant</t>
  </si>
  <si>
    <t>-</t>
  </si>
  <si>
    <t>Taxable</t>
  </si>
  <si>
    <t>State</t>
  </si>
  <si>
    <t>Taxable Income</t>
  </si>
  <si>
    <t>Federal</t>
  </si>
  <si>
    <t>2019 RATES</t>
  </si>
  <si>
    <t>Disclaimers:</t>
  </si>
  <si>
    <t>Current Estimated AGI</t>
  </si>
  <si>
    <t>STANDARD DEDUCTION 2020</t>
  </si>
  <si>
    <t>BHFM, LLC is not  an accounting or tax preparation firm, you should consult a tax professional before making any decisions.</t>
  </si>
  <si>
    <t xml:space="preserve">The Roth Conversion Tax Implications Analysis is provided for illustration purposes only and are not intended to be specific taxation advice.  </t>
  </si>
  <si>
    <t>The tax rates used in the illustrations are based on the published IRS 2020 Tax Tables. The tax rates used may be subject to change.</t>
  </si>
  <si>
    <t>State Tax information is based on state of Missouri 2020 Tax rates. These rates do not apply for any state other than Missouri.</t>
  </si>
  <si>
    <t>The Medicare Premium Increase analysis is based on 2020 Medicare Tables.</t>
  </si>
  <si>
    <t>2020 premiums based on 2018 tax returns</t>
  </si>
  <si>
    <t>2020 changes shown above will go into effect in 2022</t>
  </si>
  <si>
    <t>*Medicare premiums are calculated based on income tax returns from the 2018 tax year.</t>
  </si>
  <si>
    <t>MO state at $300 + 6% above $9,000</t>
  </si>
  <si>
    <t>Premiums for 2022 are not yet released.</t>
  </si>
  <si>
    <t>rate increase above $174,000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</si>
</sst>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9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0" xfId="0" applyNumberFormat="1"/>
    <xf numFmtId="164" fontId="0" fillId="0" borderId="2" xfId="0" applyNumberFormat="1" applyBorder="1"/>
    <xf numFmtId="9" fontId="0" fillId="0" borderId="3" xfId="0" applyNumberFormat="1" applyBorder="1"/>
    <xf numFmtId="164" fontId="0" fillId="0" borderId="4" xfId="0" applyNumberFormat="1" applyBorder="1"/>
    <xf numFmtId="164" fontId="0" fillId="0" borderId="3" xfId="0" applyNumberFormat="1" applyBorder="1"/>
    <xf numFmtId="164" fontId="0" fillId="0" borderId="1" xfId="0" applyNumberFormat="1" applyBorder="1"/>
    <xf numFmtId="0" fontId="0" fillId="4" borderId="0" xfId="0" applyFill="1"/>
    <xf numFmtId="0" fontId="0" fillId="0" borderId="0" xfId="0" applyBorder="1"/>
    <xf numFmtId="0" fontId="1" fillId="0" borderId="0" xfId="0" applyFont="1"/>
    <xf numFmtId="164" fontId="1" fillId="0" borderId="0" xfId="0" applyNumberFormat="1" applyFont="1"/>
    <xf numFmtId="164" fontId="0" fillId="0" borderId="0" xfId="0" applyNumberFormat="1" applyBorder="1"/>
    <xf numFmtId="164" fontId="0" fillId="0" borderId="0" xfId="0" applyNumberFormat="1" applyFill="1"/>
    <xf numFmtId="0" fontId="1" fillId="0" borderId="1" xfId="0" applyFont="1" applyBorder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5" borderId="8" xfId="0" applyFill="1" applyBorder="1"/>
    <xf numFmtId="164" fontId="0" fillId="5" borderId="0" xfId="0" applyNumberFormat="1" applyFill="1" applyBorder="1"/>
    <xf numFmtId="0" fontId="0" fillId="6" borderId="8" xfId="0" applyFill="1" applyBorder="1"/>
    <xf numFmtId="164" fontId="0" fillId="6" borderId="0" xfId="0" applyNumberFormat="1" applyFill="1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164" fontId="0" fillId="0" borderId="11" xfId="0" applyNumberFormat="1" applyBorder="1"/>
    <xf numFmtId="0" fontId="0" fillId="5" borderId="3" xfId="0" applyFill="1" applyBorder="1"/>
    <xf numFmtId="0" fontId="0" fillId="6" borderId="3" xfId="0" applyFill="1" applyBorder="1"/>
    <xf numFmtId="0" fontId="0" fillId="5" borderId="2" xfId="0" applyFill="1" applyBorder="1"/>
    <xf numFmtId="164" fontId="0" fillId="6" borderId="3" xfId="0" applyNumberFormat="1" applyFill="1" applyBorder="1"/>
    <xf numFmtId="0" fontId="0" fillId="5" borderId="4" xfId="0" applyFill="1" applyBorder="1"/>
    <xf numFmtId="0" fontId="0" fillId="5" borderId="1" xfId="0" applyFill="1" applyBorder="1"/>
    <xf numFmtId="9" fontId="0" fillId="0" borderId="8" xfId="0" applyNumberFormat="1" applyBorder="1" applyAlignment="1">
      <alignment horizontal="left"/>
    </xf>
    <xf numFmtId="0" fontId="0" fillId="0" borderId="9" xfId="0" applyBorder="1"/>
    <xf numFmtId="9" fontId="0" fillId="0" borderId="10" xfId="0" applyNumberFormat="1" applyBorder="1" applyAlignment="1">
      <alignment horizontal="left"/>
    </xf>
    <xf numFmtId="0" fontId="0" fillId="0" borderId="12" xfId="0" applyBorder="1"/>
    <xf numFmtId="0" fontId="0" fillId="4" borderId="7" xfId="0" applyFill="1" applyBorder="1"/>
    <xf numFmtId="0" fontId="0" fillId="4" borderId="5" xfId="0" applyFill="1" applyBorder="1"/>
    <xf numFmtId="0" fontId="0" fillId="4" borderId="6" xfId="0" applyFill="1" applyBorder="1"/>
    <xf numFmtId="164" fontId="0" fillId="3" borderId="1" xfId="0" applyNumberFormat="1" applyFill="1" applyBorder="1"/>
    <xf numFmtId="0" fontId="0" fillId="3" borderId="3" xfId="0" applyFill="1" applyBorder="1"/>
    <xf numFmtId="9" fontId="0" fillId="2" borderId="13" xfId="0" applyNumberFormat="1" applyFill="1" applyBorder="1"/>
    <xf numFmtId="9" fontId="0" fillId="2" borderId="14" xfId="0" applyNumberFormat="1" applyFill="1" applyBorder="1"/>
    <xf numFmtId="9" fontId="0" fillId="2" borderId="15" xfId="0" applyNumberFormat="1" applyFill="1" applyBorder="1"/>
    <xf numFmtId="164" fontId="0" fillId="2" borderId="10" xfId="0" applyNumberFormat="1" applyFill="1" applyBorder="1"/>
    <xf numFmtId="164" fontId="0" fillId="2" borderId="11" xfId="0" applyNumberFormat="1" applyFill="1" applyBorder="1"/>
    <xf numFmtId="164" fontId="0" fillId="2" borderId="12" xfId="0" applyNumberFormat="1" applyFill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164" fontId="0" fillId="3" borderId="12" xfId="0" applyNumberFormat="1" applyFill="1" applyBorder="1"/>
    <xf numFmtId="164" fontId="0" fillId="0" borderId="13" xfId="0" applyNumberFormat="1" applyBorder="1"/>
    <xf numFmtId="164" fontId="0" fillId="0" borderId="10" xfId="0" applyNumberFormat="1" applyBorder="1"/>
    <xf numFmtId="0" fontId="0" fillId="0" borderId="5" xfId="0" applyBorder="1" applyAlignment="1"/>
    <xf numFmtId="0" fontId="0" fillId="0" borderId="6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C1F60-357C-4F44-996F-EAAE849F516B}">
  <dimension ref="A1:L39"/>
  <sheetViews>
    <sheetView tabSelected="1" zoomScale="90" zoomScaleNormal="90" workbookViewId="0">
      <selection activeCell="L5" sqref="L5"/>
    </sheetView>
  </sheetViews>
  <sheetFormatPr defaultRowHeight="15" x14ac:dyDescent="0.25"/>
  <cols>
    <col min="1" max="1" width="38.140625" bestFit="1" customWidth="1"/>
    <col min="2" max="5" width="22" customWidth="1"/>
    <col min="6" max="6" width="13.85546875" customWidth="1"/>
    <col min="7" max="7" width="2.140625" customWidth="1"/>
    <col min="8" max="8" width="57" bestFit="1" customWidth="1"/>
    <col min="9" max="9" width="25.42578125" customWidth="1"/>
    <col min="10" max="10" width="21.28515625" customWidth="1"/>
    <col min="11" max="11" width="15.28515625" customWidth="1"/>
  </cols>
  <sheetData>
    <row r="1" spans="1:12" ht="15.75" thickBot="1" x14ac:dyDescent="0.3">
      <c r="A1" s="18" t="s">
        <v>29</v>
      </c>
      <c r="B1" s="40"/>
      <c r="C1" s="41"/>
      <c r="D1" s="41"/>
      <c r="E1" s="42"/>
      <c r="F1" s="42"/>
      <c r="G1" s="11"/>
      <c r="H1" s="18" t="s">
        <v>30</v>
      </c>
      <c r="I1" s="57" t="s">
        <v>39</v>
      </c>
      <c r="J1" s="57"/>
      <c r="K1" s="58"/>
    </row>
    <row r="2" spans="1:12" ht="15.75" thickBot="1" x14ac:dyDescent="0.3">
      <c r="A2" s="17" t="s">
        <v>45</v>
      </c>
      <c r="B2" s="18" t="s">
        <v>25</v>
      </c>
      <c r="C2" s="35" t="s">
        <v>22</v>
      </c>
      <c r="D2" s="18" t="s">
        <v>23</v>
      </c>
      <c r="E2" s="18" t="s">
        <v>24</v>
      </c>
      <c r="G2" s="11"/>
      <c r="H2" s="21" t="s">
        <v>22</v>
      </c>
      <c r="I2" s="18" t="s">
        <v>35</v>
      </c>
      <c r="J2" s="18" t="s">
        <v>37</v>
      </c>
      <c r="K2" s="20" t="s">
        <v>38</v>
      </c>
    </row>
    <row r="3" spans="1:12" x14ac:dyDescent="0.25">
      <c r="A3" s="36">
        <v>0.1</v>
      </c>
      <c r="B3" s="12" t="s">
        <v>0</v>
      </c>
      <c r="C3" s="30" t="s">
        <v>1</v>
      </c>
      <c r="D3" s="12" t="s">
        <v>0</v>
      </c>
      <c r="E3" s="37" t="s">
        <v>2</v>
      </c>
      <c r="G3" s="11"/>
      <c r="H3" s="22" t="s">
        <v>31</v>
      </c>
      <c r="I3" s="30">
        <v>144.6</v>
      </c>
      <c r="J3" s="23">
        <f>I3*12</f>
        <v>1735.1999999999998</v>
      </c>
      <c r="K3" s="32" t="s">
        <v>40</v>
      </c>
    </row>
    <row r="4" spans="1:12" x14ac:dyDescent="0.25">
      <c r="A4" s="36">
        <v>0.12</v>
      </c>
      <c r="B4" s="12" t="s">
        <v>3</v>
      </c>
      <c r="C4" s="44" t="s">
        <v>4</v>
      </c>
      <c r="D4" s="12" t="s">
        <v>3</v>
      </c>
      <c r="E4" s="37" t="s">
        <v>5</v>
      </c>
      <c r="G4" s="11"/>
      <c r="H4" s="24" t="s">
        <v>32</v>
      </c>
      <c r="I4" s="31">
        <v>202.4</v>
      </c>
      <c r="J4" s="25">
        <f t="shared" ref="J4:J6" si="0">I4*12</f>
        <v>2428.8000000000002</v>
      </c>
      <c r="K4" s="33">
        <f>J4-J3</f>
        <v>693.60000000000036</v>
      </c>
      <c r="L4" t="s">
        <v>59</v>
      </c>
    </row>
    <row r="5" spans="1:12" x14ac:dyDescent="0.25">
      <c r="A5" s="36">
        <v>0.22</v>
      </c>
      <c r="B5" s="12" t="s">
        <v>6</v>
      </c>
      <c r="C5" s="30" t="s">
        <v>7</v>
      </c>
      <c r="D5" s="12" t="s">
        <v>6</v>
      </c>
      <c r="E5" s="37" t="s">
        <v>8</v>
      </c>
      <c r="G5" s="11"/>
      <c r="H5" s="26" t="s">
        <v>33</v>
      </c>
      <c r="I5" s="3">
        <v>289.2</v>
      </c>
      <c r="J5" s="15">
        <f t="shared" si="0"/>
        <v>3470.3999999999996</v>
      </c>
      <c r="K5" s="9">
        <f>J5-J3</f>
        <v>1735.1999999999998</v>
      </c>
    </row>
    <row r="6" spans="1:12" ht="15.75" thickBot="1" x14ac:dyDescent="0.3">
      <c r="A6" s="36">
        <v>0.24</v>
      </c>
      <c r="B6" s="12" t="s">
        <v>9</v>
      </c>
      <c r="C6" s="30" t="s">
        <v>10</v>
      </c>
      <c r="D6" s="12" t="s">
        <v>9</v>
      </c>
      <c r="E6" s="37" t="s">
        <v>11</v>
      </c>
      <c r="G6" s="11"/>
      <c r="H6" s="27" t="s">
        <v>34</v>
      </c>
      <c r="I6" s="4">
        <v>376</v>
      </c>
      <c r="J6" s="29">
        <f t="shared" si="0"/>
        <v>4512</v>
      </c>
      <c r="K6" s="8">
        <f>J6-J3</f>
        <v>2776.8</v>
      </c>
    </row>
    <row r="7" spans="1:12" x14ac:dyDescent="0.25">
      <c r="A7" s="36">
        <v>0.32</v>
      </c>
      <c r="B7" s="12" t="s">
        <v>12</v>
      </c>
      <c r="C7" s="30" t="s">
        <v>13</v>
      </c>
      <c r="D7" s="12" t="s">
        <v>12</v>
      </c>
      <c r="E7" s="37" t="s">
        <v>12</v>
      </c>
      <c r="G7" s="11"/>
      <c r="H7" t="s">
        <v>36</v>
      </c>
      <c r="I7" t="s">
        <v>58</v>
      </c>
    </row>
    <row r="8" spans="1:12" x14ac:dyDescent="0.25">
      <c r="A8" s="36">
        <v>0.35</v>
      </c>
      <c r="B8" s="12" t="s">
        <v>14</v>
      </c>
      <c r="C8" s="30" t="s">
        <v>15</v>
      </c>
      <c r="D8" s="12" t="s">
        <v>16</v>
      </c>
      <c r="E8" s="37" t="s">
        <v>14</v>
      </c>
      <c r="G8" s="11"/>
      <c r="H8" t="s">
        <v>54</v>
      </c>
    </row>
    <row r="9" spans="1:12" ht="15.75" thickBot="1" x14ac:dyDescent="0.3">
      <c r="A9" s="38">
        <v>0.37</v>
      </c>
      <c r="B9" s="28" t="s">
        <v>17</v>
      </c>
      <c r="C9" s="34" t="s">
        <v>18</v>
      </c>
      <c r="D9" s="28" t="s">
        <v>19</v>
      </c>
      <c r="E9" s="39" t="s">
        <v>17</v>
      </c>
      <c r="G9" s="11"/>
      <c r="H9" t="s">
        <v>55</v>
      </c>
    </row>
    <row r="10" spans="1:12" x14ac:dyDescent="0.25">
      <c r="A10" s="1"/>
      <c r="C10" s="12"/>
      <c r="G10" s="11"/>
    </row>
    <row r="11" spans="1:12" x14ac:dyDescent="0.25">
      <c r="A11" s="13" t="s">
        <v>48</v>
      </c>
      <c r="B11" s="14">
        <v>24800</v>
      </c>
      <c r="C11" s="12"/>
      <c r="G11" s="11"/>
      <c r="H11" s="11"/>
      <c r="I11" s="11"/>
      <c r="J11" s="11"/>
      <c r="K11" s="11"/>
    </row>
    <row r="12" spans="1:12" ht="15.75" thickBot="1" x14ac:dyDescent="0.3">
      <c r="A12" s="13"/>
      <c r="B12" s="14"/>
      <c r="C12" s="12"/>
      <c r="G12" s="11"/>
      <c r="H12" s="11"/>
      <c r="I12" s="11"/>
      <c r="J12" s="11"/>
      <c r="K12" s="11"/>
    </row>
    <row r="13" spans="1:12" ht="15.75" thickBot="1" x14ac:dyDescent="0.3">
      <c r="A13" s="17" t="s">
        <v>44</v>
      </c>
      <c r="G13" s="11"/>
    </row>
    <row r="14" spans="1:12" ht="15.75" thickBot="1" x14ac:dyDescent="0.3">
      <c r="A14" s="2" t="s">
        <v>47</v>
      </c>
      <c r="B14" s="6">
        <v>75000</v>
      </c>
      <c r="G14" s="11"/>
      <c r="H14" s="18" t="s">
        <v>42</v>
      </c>
      <c r="I14" s="19"/>
      <c r="J14" s="19"/>
      <c r="K14" s="20" t="s">
        <v>38</v>
      </c>
    </row>
    <row r="15" spans="1:12" ht="15.75" thickBot="1" x14ac:dyDescent="0.3">
      <c r="A15" s="3" t="s">
        <v>41</v>
      </c>
      <c r="B15" s="9">
        <f>B14-B11</f>
        <v>50200</v>
      </c>
      <c r="G15" s="11"/>
    </row>
    <row r="16" spans="1:12" x14ac:dyDescent="0.25">
      <c r="A16" s="3" t="s">
        <v>20</v>
      </c>
      <c r="B16" s="7">
        <v>0.12</v>
      </c>
      <c r="C16" s="45">
        <v>0.1</v>
      </c>
      <c r="D16" s="46">
        <v>0.12</v>
      </c>
      <c r="E16" s="46">
        <v>0.22</v>
      </c>
      <c r="F16" s="47">
        <v>0.24</v>
      </c>
      <c r="G16" s="11"/>
      <c r="H16" s="51" t="s">
        <v>43</v>
      </c>
      <c r="I16" s="55">
        <f>B15</f>
        <v>50200</v>
      </c>
      <c r="J16" s="52"/>
      <c r="K16" s="53"/>
    </row>
    <row r="17" spans="1:11" ht="15.75" thickBot="1" x14ac:dyDescent="0.3">
      <c r="A17" s="4" t="s">
        <v>21</v>
      </c>
      <c r="B17" s="8">
        <f>C17+D17+E17+F17</f>
        <v>5629</v>
      </c>
      <c r="C17" s="48">
        <f>A3*19750</f>
        <v>1975</v>
      </c>
      <c r="D17" s="49">
        <f>0.12*(B15-19750)</f>
        <v>3654</v>
      </c>
      <c r="E17" s="49">
        <v>0</v>
      </c>
      <c r="F17" s="50"/>
      <c r="G17" s="11"/>
      <c r="H17" s="27" t="s">
        <v>57</v>
      </c>
      <c r="I17" s="56">
        <f>300+((I16-9000)*0.06)</f>
        <v>2772</v>
      </c>
      <c r="J17" s="28"/>
      <c r="K17" s="39" t="s">
        <v>40</v>
      </c>
    </row>
    <row r="18" spans="1:11" ht="15.75" thickBot="1" x14ac:dyDescent="0.3">
      <c r="A18" s="12"/>
      <c r="B18" s="15"/>
      <c r="C18" s="16"/>
      <c r="D18" s="16"/>
      <c r="E18" s="16"/>
      <c r="F18" s="16"/>
      <c r="G18" s="11"/>
    </row>
    <row r="19" spans="1:11" x14ac:dyDescent="0.25">
      <c r="A19" s="2" t="s">
        <v>26</v>
      </c>
      <c r="B19" s="6">
        <f>B14+25000</f>
        <v>100000</v>
      </c>
      <c r="G19" s="11"/>
    </row>
    <row r="20" spans="1:11" ht="15.75" thickBot="1" x14ac:dyDescent="0.3">
      <c r="A20" s="3" t="s">
        <v>41</v>
      </c>
      <c r="B20" s="9">
        <f>B19-B11</f>
        <v>75200</v>
      </c>
      <c r="G20" s="11"/>
    </row>
    <row r="21" spans="1:11" ht="15.75" thickBot="1" x14ac:dyDescent="0.3">
      <c r="A21" s="3" t="s">
        <v>20</v>
      </c>
      <c r="B21" s="7">
        <v>0.12</v>
      </c>
      <c r="C21" s="45">
        <v>0.1</v>
      </c>
      <c r="D21" s="46">
        <v>0.12</v>
      </c>
      <c r="E21" s="46">
        <v>0.22</v>
      </c>
      <c r="F21" s="47">
        <v>0.24</v>
      </c>
      <c r="G21" s="11"/>
      <c r="H21" s="51" t="s">
        <v>43</v>
      </c>
      <c r="I21" s="55">
        <f>B20</f>
        <v>75200</v>
      </c>
      <c r="J21" s="52"/>
      <c r="K21" s="53"/>
    </row>
    <row r="22" spans="1:11" ht="15.75" thickBot="1" x14ac:dyDescent="0.3">
      <c r="A22" s="3" t="s">
        <v>21</v>
      </c>
      <c r="B22" s="9">
        <f>C22+D22+E22+F22</f>
        <v>8628.08</v>
      </c>
      <c r="C22" s="48">
        <v>1975</v>
      </c>
      <c r="D22" s="49">
        <v>6653.08</v>
      </c>
      <c r="E22" s="49">
        <v>0</v>
      </c>
      <c r="F22" s="43">
        <v>0</v>
      </c>
      <c r="G22" s="11"/>
      <c r="H22" s="27" t="s">
        <v>57</v>
      </c>
      <c r="I22" s="56">
        <f>300+((I21-9000)*0.06)</f>
        <v>4272</v>
      </c>
      <c r="J22" s="28"/>
      <c r="K22" s="54">
        <f>I22-I17</f>
        <v>1500</v>
      </c>
    </row>
    <row r="23" spans="1:11" ht="15.75" thickBot="1" x14ac:dyDescent="0.3">
      <c r="A23" s="4" t="s">
        <v>27</v>
      </c>
      <c r="B23" s="10">
        <f>B22-B17</f>
        <v>2999.08</v>
      </c>
      <c r="C23" s="5"/>
      <c r="D23" s="5"/>
      <c r="E23" s="5"/>
      <c r="F23" s="5"/>
      <c r="G23" s="11"/>
    </row>
    <row r="24" spans="1:11" ht="15.75" thickBot="1" x14ac:dyDescent="0.3">
      <c r="A24" s="12"/>
      <c r="B24" s="15"/>
      <c r="C24" s="5"/>
      <c r="D24" s="5"/>
      <c r="E24" s="5"/>
      <c r="F24" s="5"/>
      <c r="G24" s="11"/>
    </row>
    <row r="25" spans="1:11" x14ac:dyDescent="0.25">
      <c r="A25" s="2" t="s">
        <v>28</v>
      </c>
      <c r="B25" s="6">
        <f>B19+25000</f>
        <v>125000</v>
      </c>
      <c r="G25" s="11"/>
    </row>
    <row r="26" spans="1:11" ht="15.75" thickBot="1" x14ac:dyDescent="0.3">
      <c r="A26" s="3" t="s">
        <v>41</v>
      </c>
      <c r="B26" s="9">
        <f>B25-B11</f>
        <v>100200</v>
      </c>
      <c r="G26" s="11"/>
    </row>
    <row r="27" spans="1:11" ht="15.75" thickBot="1" x14ac:dyDescent="0.3">
      <c r="A27" s="3" t="s">
        <v>20</v>
      </c>
      <c r="B27" s="7">
        <v>0.12</v>
      </c>
      <c r="C27" s="45">
        <v>0.1</v>
      </c>
      <c r="D27" s="46">
        <v>0.12</v>
      </c>
      <c r="E27" s="46">
        <v>0.22</v>
      </c>
      <c r="F27" s="47">
        <v>0.24</v>
      </c>
      <c r="G27" s="11"/>
      <c r="H27" s="51" t="s">
        <v>43</v>
      </c>
      <c r="I27" s="55">
        <f>B26</f>
        <v>100200</v>
      </c>
      <c r="J27" s="52"/>
      <c r="K27" s="53"/>
    </row>
    <row r="28" spans="1:11" ht="15.75" thickBot="1" x14ac:dyDescent="0.3">
      <c r="A28" s="3" t="s">
        <v>21</v>
      </c>
      <c r="B28" s="9">
        <f>C28+D28+E28+F28</f>
        <v>13623.779999999999</v>
      </c>
      <c r="C28" s="48">
        <v>1975</v>
      </c>
      <c r="D28" s="49">
        <v>7260</v>
      </c>
      <c r="E28" s="49">
        <f>(B26-80251)*0.22</f>
        <v>4388.78</v>
      </c>
      <c r="F28" s="43">
        <v>0</v>
      </c>
      <c r="G28" s="11"/>
      <c r="H28" s="27" t="s">
        <v>57</v>
      </c>
      <c r="I28" s="56">
        <f>300+((I27-9000)*0.06)</f>
        <v>5772</v>
      </c>
      <c r="J28" s="28"/>
      <c r="K28" s="54">
        <f>I28-I17</f>
        <v>3000</v>
      </c>
    </row>
    <row r="29" spans="1:11" ht="15.75" thickBot="1" x14ac:dyDescent="0.3">
      <c r="A29" s="4" t="s">
        <v>27</v>
      </c>
      <c r="B29" s="10">
        <f>B28-B17</f>
        <v>7994.7799999999988</v>
      </c>
      <c r="C29" s="5"/>
      <c r="D29" s="5"/>
      <c r="E29" s="5"/>
      <c r="F29" s="5"/>
      <c r="G29" s="11"/>
    </row>
    <row r="30" spans="1:11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3" spans="1:1" x14ac:dyDescent="0.25">
      <c r="A33" t="s">
        <v>46</v>
      </c>
    </row>
    <row r="34" spans="1:1" x14ac:dyDescent="0.25">
      <c r="A34" t="s">
        <v>49</v>
      </c>
    </row>
    <row r="35" spans="1:1" x14ac:dyDescent="0.25">
      <c r="A35" t="s">
        <v>50</v>
      </c>
    </row>
    <row r="36" spans="1:1" x14ac:dyDescent="0.25">
      <c r="A36" t="s">
        <v>51</v>
      </c>
    </row>
    <row r="37" spans="1:1" x14ac:dyDescent="0.25">
      <c r="A37" t="s">
        <v>52</v>
      </c>
    </row>
    <row r="38" spans="1:1" x14ac:dyDescent="0.25">
      <c r="A38" t="s">
        <v>53</v>
      </c>
    </row>
    <row r="39" spans="1:1" x14ac:dyDescent="0.25">
      <c r="A39" t="s">
        <v>56</v>
      </c>
    </row>
  </sheetData>
  <mergeCells count="1">
    <mergeCell ref="I1:K1"/>
  </mergeCells>
  <pageMargins left="0.7" right="0.7" top="0.75" bottom="0.75" header="0.3" footer="0.3"/>
  <pageSetup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Claus</dc:creator>
  <cp:lastModifiedBy>Steve Frontczak</cp:lastModifiedBy>
  <dcterms:created xsi:type="dcterms:W3CDTF">2020-04-29T15:40:26Z</dcterms:created>
  <dcterms:modified xsi:type="dcterms:W3CDTF">2020-10-28T17:37:10Z</dcterms:modified>
</cp:coreProperties>
</file>